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d16cb4301dcb1f5/Documents/Magistritöö/"/>
    </mc:Choice>
  </mc:AlternateContent>
  <xr:revisionPtr revIDLastSave="8" documentId="8_{FA01AF8B-B040-4AFE-8594-2FD82AA3D7FF}" xr6:coauthVersionLast="47" xr6:coauthVersionMax="47" xr10:uidLastSave="{CCC30449-72F5-4DD3-A015-AFA70798ECC3}"/>
  <bookViews>
    <workbookView xWindow="-108" yWindow="-108" windowWidth="23256" windowHeight="12456" tabRatio="500" firstSheet="2" activeTab="3" xr2:uid="{00000000-000D-0000-FFFF-FFFF00000000}"/>
  </bookViews>
  <sheets>
    <sheet name="Sisendid" sheetId="1" r:id="rId1"/>
    <sheet name="Tasuvusvõrdlus" sheetId="2" r:id="rId2"/>
    <sheet name="Tundlikkus_Feeder" sheetId="3" r:id="rId3"/>
    <sheet name="Tundlikkus_RoRo" sheetId="4" r:id="rId4"/>
    <sheet name="Tundlikkus_Puistelast" sheetId="5" r:id="rId5"/>
    <sheet name="Selgituse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5" l="1"/>
  <c r="B13" i="5"/>
  <c r="B14" i="4"/>
  <c r="B13" i="4"/>
  <c r="B14" i="3"/>
  <c r="B13" i="3"/>
  <c r="D14" i="2"/>
  <c r="D10" i="2"/>
  <c r="C10" i="2"/>
  <c r="C14" i="2" s="1"/>
  <c r="B10" i="2"/>
  <c r="B14" i="2" s="1"/>
  <c r="B7" i="2"/>
  <c r="B25" i="2" s="1"/>
  <c r="D6" i="2"/>
  <c r="D17" i="2" s="1"/>
  <c r="C6" i="2"/>
  <c r="C24" i="2" s="1"/>
  <c r="B6" i="2"/>
  <c r="D24" i="1"/>
  <c r="C24" i="1"/>
  <c r="B24" i="1"/>
  <c r="D23" i="1"/>
  <c r="B15" i="5" s="1"/>
  <c r="C23" i="1"/>
  <c r="F9" i="4" s="1"/>
  <c r="B23" i="1"/>
  <c r="E10" i="3" s="1"/>
  <c r="D22" i="1"/>
  <c r="D11" i="2" s="1"/>
  <c r="C22" i="1"/>
  <c r="C11" i="2" s="1"/>
  <c r="C15" i="2" s="1"/>
  <c r="C21" i="2" s="1"/>
  <c r="B22" i="1"/>
  <c r="B11" i="2" s="1"/>
  <c r="D21" i="1"/>
  <c r="D7" i="2" s="1"/>
  <c r="C21" i="1"/>
  <c r="C7" i="2" s="1"/>
  <c r="B21" i="1"/>
  <c r="D12" i="2" l="1"/>
  <c r="D15" i="2"/>
  <c r="D21" i="2" s="1"/>
  <c r="D25" i="2"/>
  <c r="D8" i="2"/>
  <c r="D22" i="2" s="1"/>
  <c r="D18" i="2"/>
  <c r="D19" i="2" s="1"/>
  <c r="B17" i="2"/>
  <c r="B12" i="2"/>
  <c r="B15" i="2"/>
  <c r="B21" i="2" s="1"/>
  <c r="C25" i="2"/>
  <c r="C8" i="2"/>
  <c r="C22" i="2" s="1"/>
  <c r="C18" i="2"/>
  <c r="C19" i="2" s="1"/>
  <c r="B6" i="3"/>
  <c r="D8" i="3"/>
  <c r="F10" i="3"/>
  <c r="E7" i="4"/>
  <c r="B10" i="4"/>
  <c r="F6" i="5"/>
  <c r="C9" i="5"/>
  <c r="C6" i="3"/>
  <c r="E8" i="3"/>
  <c r="F7" i="4"/>
  <c r="C10" i="4"/>
  <c r="B7" i="5"/>
  <c r="D9" i="5"/>
  <c r="D6" i="3"/>
  <c r="F8" i="3"/>
  <c r="B8" i="4"/>
  <c r="D10" i="4"/>
  <c r="C7" i="5"/>
  <c r="E9" i="5"/>
  <c r="E6" i="3"/>
  <c r="B9" i="3"/>
  <c r="B15" i="3"/>
  <c r="C8" i="4"/>
  <c r="E10" i="4"/>
  <c r="D7" i="5"/>
  <c r="F9" i="5"/>
  <c r="C17" i="2"/>
  <c r="F6" i="3"/>
  <c r="C9" i="3"/>
  <c r="B6" i="4"/>
  <c r="D8" i="4"/>
  <c r="F10" i="4"/>
  <c r="E7" i="5"/>
  <c r="B10" i="5"/>
  <c r="B7" i="3"/>
  <c r="D9" i="3"/>
  <c r="C6" i="4"/>
  <c r="E8" i="4"/>
  <c r="F7" i="5"/>
  <c r="C10" i="5"/>
  <c r="B24" i="2"/>
  <c r="C7" i="3"/>
  <c r="E9" i="3"/>
  <c r="D6" i="4"/>
  <c r="F8" i="4"/>
  <c r="B8" i="5"/>
  <c r="D10" i="5"/>
  <c r="C12" i="2"/>
  <c r="D7" i="3"/>
  <c r="F9" i="3"/>
  <c r="E6" i="4"/>
  <c r="B9" i="4"/>
  <c r="B15" i="4"/>
  <c r="C8" i="5"/>
  <c r="E10" i="5"/>
  <c r="D24" i="2"/>
  <c r="E7" i="3"/>
  <c r="B10" i="3"/>
  <c r="F6" i="4"/>
  <c r="C9" i="4"/>
  <c r="B6" i="5"/>
  <c r="D8" i="5"/>
  <c r="F10" i="5"/>
  <c r="B8" i="2"/>
  <c r="F7" i="3"/>
  <c r="C10" i="3"/>
  <c r="B7" i="4"/>
  <c r="D9" i="4"/>
  <c r="C6" i="5"/>
  <c r="E8" i="5"/>
  <c r="B8" i="3"/>
  <c r="D10" i="3"/>
  <c r="C7" i="4"/>
  <c r="E9" i="4"/>
  <c r="D6" i="5"/>
  <c r="F8" i="5"/>
  <c r="C8" i="3"/>
  <c r="D7" i="4"/>
  <c r="E6" i="5"/>
  <c r="B9" i="5"/>
  <c r="B22" i="2" l="1"/>
  <c r="B18" i="2"/>
  <c r="B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6" authorId="0" shapeId="0" xr:uid="{00000000-0006-0000-0000-000001000000}">
      <text>
        <r>
          <rPr>
            <sz val="10"/>
            <rFont val="Arial"/>
            <family val="2"/>
          </rPr>
          <t>Allikas: Kretschmann et al. (2017); Ghaderi (2019); Jovanović et al. (2022). Tüüpiline soetushind Läänemere lühimerevedude kontekstis.</t>
        </r>
      </text>
    </comment>
    <comment ref="A7" authorId="0" shapeId="0" xr:uid="{00000000-0006-0000-0000-000002000000}">
      <text>
        <r>
          <rPr>
            <sz val="10"/>
            <rFont val="Arial"/>
            <family val="2"/>
          </rPr>
          <t>Lisainvesteering navigatsioonisüsteemidesse, sensoritesse, sideinfrastruktuuri ja tarkvarasse.</t>
        </r>
      </text>
    </comment>
    <comment ref="A10" authorId="0" shapeId="0" xr:uid="{00000000-0006-0000-0000-000003000000}">
      <text>
        <r>
          <rPr>
            <sz val="10"/>
            <rFont val="Arial"/>
            <family val="2"/>
          </rPr>
          <t>Meeskonnakulude osakaal kogu OPEX-ist (info, ei kasutata otseses arvutuses, mõju on juba sees Δs parameetris).</t>
        </r>
      </text>
    </comment>
    <comment ref="A11" authorId="0" shapeId="0" xr:uid="{00000000-0006-0000-0000-000004000000}">
      <text>
        <r>
          <rPr>
            <sz val="10"/>
            <rFont val="Arial"/>
            <family val="2"/>
          </rPr>
          <t>Aastane OPEX-i kokkuhoid autonoomse lahenduse korral.</t>
        </r>
      </text>
    </comment>
    <comment ref="A18" authorId="0" shapeId="0" xr:uid="{00000000-0006-0000-0000-000005000000}">
      <text>
        <r>
          <rPr>
            <sz val="10"/>
            <rFont val="Arial"/>
            <family val="2"/>
          </rPr>
          <t>Kapitali alternatiivkulu eeldus. Vastab tüüpilisele laevandussektori WACC-le (Stopford, 2009).</t>
        </r>
      </text>
    </comment>
  </commentList>
</comments>
</file>

<file path=xl/sharedStrings.xml><?xml version="1.0" encoding="utf-8"?>
<sst xmlns="http://schemas.openxmlformats.org/spreadsheetml/2006/main" count="172" uniqueCount="151">
  <si>
    <t>BAASSTSENAARIUMI SISENDPARAMEETRID</t>
  </si>
  <si>
    <t>Sisestatavad parameetrid on värvitud sinisega. Kõik teised lehed (Tasuvusvõrdlus, Tundlikkus_*) arvutavad valemite kaudu — ükski parameetri muutmine kandub kohe edasi kõikidesse arvutustesse ja tabelitesse.</t>
  </si>
  <si>
    <t>Parameeter</t>
  </si>
  <si>
    <t>Feeder-konteinerlaev</t>
  </si>
  <si>
    <t>Ro-Ro kaubalaev</t>
  </si>
  <si>
    <t>Puistelasti laev</t>
  </si>
  <si>
    <t>Ühik</t>
  </si>
  <si>
    <t>KAPITALIKULUD (CAPEX)</t>
  </si>
  <si>
    <t>Traditsiooniline laev (CAPEX_trad)</t>
  </si>
  <si>
    <t>EUR</t>
  </si>
  <si>
    <t>Autonoomsete süsteemide lisakapitalikulu (Δc)</t>
  </si>
  <si>
    <t>% CAPEX-ist</t>
  </si>
  <si>
    <t>OPEREERIMISKULUD (OPEX)</t>
  </si>
  <si>
    <t>Traditsiooniline laev (OPEX_trad)</t>
  </si>
  <si>
    <t>EUR/a</t>
  </si>
  <si>
    <t>Meeskonnakulude osakaal OPEX-ist (info)</t>
  </si>
  <si>
    <t>% OPEX-ist</t>
  </si>
  <si>
    <t>Autonoomsete süsteemide OPEX-i kokkuhoid (Δs)</t>
  </si>
  <si>
    <t>TULU</t>
  </si>
  <si>
    <t>Aastane tulu (Tulu)</t>
  </si>
  <si>
    <t>JÄÄKVÄÄRTUS (perioodi lõpus)</t>
  </si>
  <si>
    <t>Traditsiooniline laev (RV_trad)</t>
  </si>
  <si>
    <t>Autonoomne laev (RV_auto)</t>
  </si>
  <si>
    <t>MUDELI ÜLDPARAMEETRID</t>
  </si>
  <si>
    <t>Diskontomäär (r)</t>
  </si>
  <si>
    <t>%/a</t>
  </si>
  <si>
    <t>Analüüsiperiood (n)</t>
  </si>
  <si>
    <t>aastat</t>
  </si>
  <si>
    <t>TULETATUD PARAMEETRID (arvutuvad)</t>
  </si>
  <si>
    <t>Autonoomne laev (CAPEX_auto = CAPEX_trad × (1+Δc))</t>
  </si>
  <si>
    <t>Autonoomne laev (OPEX_auto = OPEX_trad × (1−Δs))</t>
  </si>
  <si>
    <t>PVA — annuiteedi nüüdisväärtuse tegur ((1−(1+r)^−n)/r)</t>
  </si>
  <si>
    <t>—</t>
  </si>
  <si>
    <t>DF — diskonteerimistegur perioodi lõpus (1/(1+r)^n)</t>
  </si>
  <si>
    <t>TABEL 3.2 — Traditsioonilise ja autonoomse laeva tasuvusvõrdlus</t>
  </si>
  <si>
    <t>Kõik arvud arvutatakse Sisendid-lehe parameetritest. Diskontomäär 8%, periood 20 a (Sisendid!B18, B19). NPV vahe negatiivne väärtus = traditsiooniline laev on soodsam.</t>
  </si>
  <si>
    <t>Näitaja</t>
  </si>
  <si>
    <t>Feeder</t>
  </si>
  <si>
    <t>Ro-Ro</t>
  </si>
  <si>
    <t>Puistelast</t>
  </si>
  <si>
    <t>Märkus</t>
  </si>
  <si>
    <t>INVESTEERING (CAPEX)</t>
  </si>
  <si>
    <t>Traditsiooniline (CAPEX_trad)</t>
  </si>
  <si>
    <t>Otseviide Sisendid-lehele</t>
  </si>
  <si>
    <t>Autonoomne (CAPEX_auto)</t>
  </si>
  <si>
    <t>CAPEX_trad × (1 + Δc)</t>
  </si>
  <si>
    <t>Lisainvesteering (ΔCAPEX)</t>
  </si>
  <si>
    <t>Δ kapitalikulu</t>
  </si>
  <si>
    <t>TEGEVUSKULUD (OPEX/a)</t>
  </si>
  <si>
    <t>Traditsiooniline (OPEX_trad)</t>
  </si>
  <si>
    <t>Autonoomne (OPEX_auto)</t>
  </si>
  <si>
    <t>OPEX_trad × (1 − Δs)</t>
  </si>
  <si>
    <t>Aastane OPEX kokkuhoid (ΔOPEX)</t>
  </si>
  <si>
    <t>Aastane sääst</t>
  </si>
  <si>
    <t>AASTANE NETORAHAVOOG (CF/a)</t>
  </si>
  <si>
    <t>Traditsiooniline (CF_trad = Tulu − OPEX_trad)</t>
  </si>
  <si>
    <t>Autonoomne (CF_auto = Tulu − OPEX_auto)</t>
  </si>
  <si>
    <t>NÜÜDISVÄÄRTUS (NPV) — diskontomäär 8%, periood 20 a</t>
  </si>
  <si>
    <t>NPV traditsiooniline (−CAPEX + CF×PVA + RV×DF)</t>
  </si>
  <si>
    <t>NPV autonoomne (−CAPEX_auto + CF_auto×PVA + RV_auto×DF)</t>
  </si>
  <si>
    <t>NPV vahe (autonoomne − traditsiooniline)</t>
  </si>
  <si>
    <t>Negatiivne = trad. soodsam</t>
  </si>
  <si>
    <t>LIHTNE TASUVUSAEG (lisainvesteering / aastane CF vahe)</t>
  </si>
  <si>
    <t>Aastane CF erinevus (CF_auto − CF_trad)</t>
  </si>
  <si>
    <t>ΔOPEX (kuna Tulu on sama)</t>
  </si>
  <si>
    <t>Lihtne tasuvusaeg (a)</t>
  </si>
  <si>
    <t>ΔCAPEX / aastane CF erinevus</t>
  </si>
  <si>
    <t>ANNUITEETNE KAPITALIKULU (PMT-meetod)</t>
  </si>
  <si>
    <t>Trad. aastane kapitalikulu (CAPEX/PVA)</t>
  </si>
  <si>
    <t>Annuiteet 20 a, 8%</t>
  </si>
  <si>
    <t>Auto. aastane kapitalikulu (CAPEX_auto/PVA)</t>
  </si>
  <si>
    <t>Maatriks näitab NPV vahet (autonoomne − traditsiooniline) erinevate CAPEX-i lisainvesteeringu ja OPEX-i kokkuhoiu kombinatsioonide korral. Sisendid Sisendid-lehelt; valem: −CAPEX_trad × c + OPEX_trad × s × PVA + ΔRV × DF.</t>
  </si>
  <si>
    <t>Roheline = autonoomne lahendus NPV-lt soodsam   |   Oranž = traditsiooniline lahendus soodsam   |   Kollane = baasstsenaariumi vihje</t>
  </si>
  <si>
    <t>CAPEX kasv ↓ / OPEX kokkuhoid →</t>
  </si>
  <si>
    <t>Baasstsenaarium (Sisendid-lehelt):</t>
  </si>
  <si>
    <t>CAPEX kasv (Δc)</t>
  </si>
  <si>
    <t>OPEX kokkuhoid (Δs)</t>
  </si>
  <si>
    <t>Vastav NPV vahe (täpne)</t>
  </si>
  <si>
    <t>Maatriks näitab NPV vahet (autonoomne − traditsiooniline). Baasstsenaarium CAPEX +20% / OPEX −18% asub interpoleeritavalt OPEX −15% ja −20% veergude vahel.</t>
  </si>
  <si>
    <t>Maatriks näitab NPV vahet (autonoomne − traditsiooniline). Baasstsenaarium CAPEX +15% / OPEX −12% asub interpoleeritavalt OPEX −10% ja −15% veergude vahel.</t>
  </si>
  <si>
    <t>MUDELI METOODILINE DOKUMENTATSIOON</t>
  </si>
  <si>
    <t>STRUKTUUR</t>
  </si>
  <si>
    <t>Sisendid</t>
  </si>
  <si>
    <t>Kõik kasutaja poolt sisestatavad parameetrid (sinine tekst). Kõikide muude lehtede arvutused tuginevad sellele lehele.</t>
  </si>
  <si>
    <t>Tasuvusvõrdlus</t>
  </si>
  <si>
    <t>Tundlikkus_Feeder</t>
  </si>
  <si>
    <t>Tundlikkus_RoRo</t>
  </si>
  <si>
    <t>Tundlikkus_Puistelast</t>
  </si>
  <si>
    <t>VÄRVIKONVENTSIOON</t>
  </si>
  <si>
    <t>Sinine tekst</t>
  </si>
  <si>
    <t>Sisestatav arv (kasutaja saab muuta)</t>
  </si>
  <si>
    <t>Roheline tekst</t>
  </si>
  <si>
    <t>Viide teisele lehele (cross-sheet link)</t>
  </si>
  <si>
    <t>Must tekst</t>
  </si>
  <si>
    <t>Valem või arvutus samal lehel</t>
  </si>
  <si>
    <t>Kollane taust</t>
  </si>
  <si>
    <t>Võtmenäitaja (NPV vahe, lihtne tasuvusaeg, baasstsenaarium)</t>
  </si>
  <si>
    <t>Roheline taust</t>
  </si>
  <si>
    <t>Tundlikkusmaatriksis: autonoomne lahendus on NPV-lt soodsam (&gt;0)</t>
  </si>
  <si>
    <t>Oranž taust</t>
  </si>
  <si>
    <t>Tundlikkusmaatriksis: traditsiooniline lahendus on soodsam (&lt;0)</t>
  </si>
  <si>
    <t>PEAMISED VALEMID</t>
  </si>
  <si>
    <t>CAPEX_auto</t>
  </si>
  <si>
    <t>OPEX_auto</t>
  </si>
  <si>
    <t>CF_trad</t>
  </si>
  <si>
    <t>Tulu − OPEX_trad</t>
  </si>
  <si>
    <t>CF_auto</t>
  </si>
  <si>
    <t>Tulu − OPEX_auto</t>
  </si>
  <si>
    <t>PVA (annuiteedi nüüdisväärtuse tegur)</t>
  </si>
  <si>
    <t>(1 − (1+r)^−n) / r;  r = 8%, n = 20 ⇒ PVA = 9,8181</t>
  </si>
  <si>
    <t>DF (perioodi lõpu diskonteerimistegur)</t>
  </si>
  <si>
    <t>1 / (1+r)^n;  r = 8%, n = 20 ⇒ DF = 0,2146</t>
  </si>
  <si>
    <t>NPV traditsiooniline</t>
  </si>
  <si>
    <t>−CAPEX_trad + CF_trad × PVA + RV_trad × DF</t>
  </si>
  <si>
    <t>NPV autonoomne</t>
  </si>
  <si>
    <t>−CAPEX_auto + CF_auto × PVA + RV_auto × DF</t>
  </si>
  <si>
    <t>NPV vahe</t>
  </si>
  <si>
    <t>NPV_auto − NPV_trad</t>
  </si>
  <si>
    <t>Lihtne tasuvusaeg</t>
  </si>
  <si>
    <t>ΔCAPEX / (CF_auto − CF_trad)  [aastates]</t>
  </si>
  <si>
    <t>Tundlikkuse valem</t>
  </si>
  <si>
    <t>NPV_vahe(c, s) = −CAPEX_trad × c + OPEX_trad × s × PVA + ΔRV × DF, kus c = CAPEX kasv, s = OPEX kokkuhoid, ΔRV = RV_auto − RV_trad</t>
  </si>
  <si>
    <t>ALLIKAD JA EELDUSED</t>
  </si>
  <si>
    <t>CAPEX-i baasväärtused</t>
  </si>
  <si>
    <t>CAPEX kasv autonoomsetelt süsteemidelt</t>
  </si>
  <si>
    <t>Feeder +22%, Ro-Ro +20%, Puistelast +15%. Põhineb Kretschmann jt (2017) ja Jovanović jt (2022) hinnangutel.</t>
  </si>
  <si>
    <t>OPEX kokkuhoiud</t>
  </si>
  <si>
    <t>Feeder −20%, Ro-Ro −18%, Puistelast −12%. Peegeldab meeskonnakulude osakaalu erinevust (feeder 30–40%, Ro-Ro 25–30%, puistelast 15–25%).</t>
  </si>
  <si>
    <t>Diskontomäär</t>
  </si>
  <si>
    <t>8% — vastab tüüpilisele laevandussektori WACC-le (Stopford, 2009). Ühtlustada kogu töö ulatuses (sh ptk 2.3.1).</t>
  </si>
  <si>
    <t>Analüüsiperiood</t>
  </si>
  <si>
    <t>20 aastat — laeva tüüpiline majanduslik eluaeg.</t>
  </si>
  <si>
    <t>Jääkväärtus</t>
  </si>
  <si>
    <t>Eeldatav vähem kui 10% CAPEX-ist 20 aasta lõpuks. Autonoomse laeva RV on 0,5–1 mln EUR kõrgem, peegeldades süsteemide jääkväärtust.</t>
  </si>
  <si>
    <t>KASUTUSJUHEND</t>
  </si>
  <si>
    <t>1. samm</t>
  </si>
  <si>
    <t>Avage Sisendid-leht. Muutke ükskõik millist sinise värvusega arvu.</t>
  </si>
  <si>
    <t>2. samm</t>
  </si>
  <si>
    <t>Tasuvusvõrdluse leht ja kõik tundlikkusmaatriksid uuenevad automaatselt.</t>
  </si>
  <si>
    <t>3. samm</t>
  </si>
  <si>
    <t>Tundlikkusmaatriksites saab muuta ka veerupäiseid (OPEX kokkuhoiu sammud) ja reapäiseid (CAPEX kasvu sammud) — väärtused on sinised, mitte fikseeritud.</t>
  </si>
  <si>
    <t>4. samm</t>
  </si>
  <si>
    <t>Tingimusvormindus värvib tulemused automaatselt: roheline = autonoomne soodsam, oranž = traditsiooniline soodsam.</t>
  </si>
  <si>
    <t>TABEL 5 — Tundlikkusanalüüs: NPV vahe (EUR), Feeder-segment</t>
  </si>
  <si>
    <t>TABEL 6 — Tundlikkusanalüüs: NPV vahe (EUR), Ro-Ro segment</t>
  </si>
  <si>
    <t>TABEL 7 — Tundlikkusanalüüs: NPV vahe (EUR), Puistlasti segment</t>
  </si>
  <si>
    <t>Tabel 4 — traditsioonilise ja autonoomse laeva NPV-võrdlus, lihtne tasuvusaeg ja annuiteetne kapitalikulu kõigis kolmes segmendis.</t>
  </si>
  <si>
    <t>Tabel 5 — NPV vahe maatriksina CAPEX kasvu (10–30%) ja OPEX kokkuhoiu (10–30%) funktsioonina.</t>
  </si>
  <si>
    <t>Tabel 6 — analoogne maatriks Ro-Ro segmendile.</t>
  </si>
  <si>
    <t>Tabel 7 — analoogne maatriks puistelasti segmendile.</t>
  </si>
  <si>
    <t>Kretschmann jt., 2017; Ghaderi, 2019; Jovanović jt., 2022. Tüüpilised soetushinnad Läänemere lühimerevedude kontekstis.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</si>
</sst>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;\(#,##0\);\–"/>
    <numFmt numFmtId="165" formatCode="0.0%;\(0.0%\);\–"/>
    <numFmt numFmtId="166" formatCode="0.0"/>
    <numFmt numFmtId="167" formatCode="0.00000"/>
    <numFmt numFmtId="168" formatCode="\−0%"/>
    <numFmt numFmtId="169" formatCode="\+0%"/>
    <numFmt numFmtId="170" formatCode="\+0.0%"/>
    <numFmt numFmtId="171" formatCode="\−0.0%"/>
  </numFmts>
  <fonts count="9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1F3864"/>
      <name val="Arial"/>
      <family val="2"/>
    </font>
    <font>
      <i/>
      <sz val="9"/>
      <color rgb="FF555555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C6EFCE"/>
      </patternFill>
    </fill>
    <fill>
      <patternFill patternType="solid">
        <fgColor rgb="FFFFF2CC"/>
        <bgColor rgb="FFFFD9CC"/>
      </patternFill>
    </fill>
    <fill>
      <patternFill patternType="solid">
        <fgColor rgb="FFFFE699"/>
        <b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166" fontId="6" fillId="4" borderId="1" xfId="0" applyNumberFormat="1" applyFont="1" applyFill="1" applyBorder="1" applyAlignment="1">
      <alignment horizontal="right" vertical="center"/>
    </xf>
    <xf numFmtId="167" fontId="6" fillId="4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169" fontId="7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170" fontId="8" fillId="5" borderId="1" xfId="0" applyNumberFormat="1" applyFont="1" applyFill="1" applyBorder="1" applyAlignment="1">
      <alignment horizontal="center" vertical="center" wrapText="1"/>
    </xf>
    <xf numFmtId="171" fontId="8" fillId="5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8" fillId="4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</cellXfs>
  <cellStyles count="1">
    <cellStyle name="Normaallaad" xfId="0" builtinId="0"/>
  </cellStyles>
  <dxfs count="6">
    <dxf>
      <font>
        <sz val="10"/>
        <color rgb="FF9C0006"/>
        <name val="Arial"/>
        <charset val="1"/>
      </font>
      <fill>
        <patternFill>
          <bgColor rgb="FFFFD9CC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D9CC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D9CC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99CCFF"/>
      <rgbColor rgb="FFFF99CC"/>
      <rgbColor rgb="FFCC99FF"/>
      <rgbColor rgb="FFFFD9CC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864"/>
      <rgbColor rgb="FF339966"/>
      <rgbColor rgb="FF0061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opLeftCell="A8" zoomScaleNormal="100" workbookViewId="0">
      <selection activeCell="B18" sqref="B18"/>
    </sheetView>
  </sheetViews>
  <sheetFormatPr defaultColWidth="8.6640625" defaultRowHeight="14.4" x14ac:dyDescent="0.3"/>
  <cols>
    <col min="1" max="1" width="56" customWidth="1"/>
    <col min="2" max="4" width="20" customWidth="1"/>
    <col min="5" max="5" width="14" customWidth="1"/>
  </cols>
  <sheetData>
    <row r="1" spans="1:5" ht="17.399999999999999" x14ac:dyDescent="0.3">
      <c r="A1" s="27" t="s">
        <v>0</v>
      </c>
      <c r="B1" s="27"/>
      <c r="C1" s="27"/>
      <c r="D1" s="27"/>
      <c r="E1" s="27"/>
    </row>
    <row r="2" spans="1:5" ht="30" customHeight="1" x14ac:dyDescent="0.3">
      <c r="A2" s="29" t="s">
        <v>1</v>
      </c>
      <c r="B2" s="29"/>
      <c r="C2" s="29"/>
      <c r="D2" s="29"/>
      <c r="E2" s="29"/>
    </row>
    <row r="4" spans="1:5" ht="31.5" customHeigh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</row>
    <row r="5" spans="1:5" ht="15" customHeight="1" x14ac:dyDescent="0.3">
      <c r="A5" s="28" t="s">
        <v>7</v>
      </c>
      <c r="B5" s="28"/>
      <c r="C5" s="28"/>
      <c r="D5" s="28"/>
      <c r="E5" s="28"/>
    </row>
    <row r="6" spans="1:5" x14ac:dyDescent="0.3">
      <c r="A6" s="2" t="s">
        <v>8</v>
      </c>
      <c r="B6" s="3">
        <v>25000000</v>
      </c>
      <c r="C6" s="3">
        <v>35000000</v>
      </c>
      <c r="D6" s="3">
        <v>50000000</v>
      </c>
      <c r="E6" s="4" t="s">
        <v>9</v>
      </c>
    </row>
    <row r="7" spans="1:5" x14ac:dyDescent="0.3">
      <c r="A7" s="2" t="s">
        <v>10</v>
      </c>
      <c r="B7" s="5">
        <v>0.22</v>
      </c>
      <c r="C7" s="5">
        <v>0.2</v>
      </c>
      <c r="D7" s="5">
        <v>0.15</v>
      </c>
      <c r="E7" s="4" t="s">
        <v>11</v>
      </c>
    </row>
    <row r="8" spans="1:5" ht="15" customHeight="1" x14ac:dyDescent="0.3">
      <c r="A8" s="28" t="s">
        <v>12</v>
      </c>
      <c r="B8" s="28"/>
      <c r="C8" s="28"/>
      <c r="D8" s="28"/>
      <c r="E8" s="28"/>
    </row>
    <row r="9" spans="1:5" x14ac:dyDescent="0.3">
      <c r="A9" s="2" t="s">
        <v>13</v>
      </c>
      <c r="B9" s="3">
        <v>2500000</v>
      </c>
      <c r="C9" s="3">
        <v>3200000</v>
      </c>
      <c r="D9" s="3">
        <v>3000000</v>
      </c>
      <c r="E9" s="4" t="s">
        <v>14</v>
      </c>
    </row>
    <row r="10" spans="1:5" x14ac:dyDescent="0.3">
      <c r="A10" s="2" t="s">
        <v>15</v>
      </c>
      <c r="B10" s="5">
        <v>0.35</v>
      </c>
      <c r="C10" s="5">
        <v>0.27500000000000002</v>
      </c>
      <c r="D10" s="5">
        <v>0.2</v>
      </c>
      <c r="E10" s="4" t="s">
        <v>16</v>
      </c>
    </row>
    <row r="11" spans="1:5" x14ac:dyDescent="0.3">
      <c r="A11" s="2" t="s">
        <v>17</v>
      </c>
      <c r="B11" s="5">
        <v>0.2</v>
      </c>
      <c r="C11" s="5">
        <v>0.18</v>
      </c>
      <c r="D11" s="5">
        <v>0.12</v>
      </c>
      <c r="E11" s="4" t="s">
        <v>16</v>
      </c>
    </row>
    <row r="12" spans="1:5" ht="15" customHeight="1" x14ac:dyDescent="0.3">
      <c r="A12" s="28" t="s">
        <v>18</v>
      </c>
      <c r="B12" s="28"/>
      <c r="C12" s="28"/>
      <c r="D12" s="28"/>
      <c r="E12" s="28"/>
    </row>
    <row r="13" spans="1:5" x14ac:dyDescent="0.3">
      <c r="A13" s="2" t="s">
        <v>19</v>
      </c>
      <c r="B13" s="3">
        <v>4000000</v>
      </c>
      <c r="C13" s="3">
        <v>5000000</v>
      </c>
      <c r="D13" s="3">
        <v>5500000</v>
      </c>
      <c r="E13" s="4" t="s">
        <v>14</v>
      </c>
    </row>
    <row r="14" spans="1:5" ht="15" customHeight="1" x14ac:dyDescent="0.3">
      <c r="A14" s="28" t="s">
        <v>20</v>
      </c>
      <c r="B14" s="28"/>
      <c r="C14" s="28"/>
      <c r="D14" s="28"/>
      <c r="E14" s="28"/>
    </row>
    <row r="15" spans="1:5" x14ac:dyDescent="0.3">
      <c r="A15" s="2" t="s">
        <v>21</v>
      </c>
      <c r="B15" s="3">
        <v>2500000</v>
      </c>
      <c r="C15" s="3">
        <v>3000000</v>
      </c>
      <c r="D15" s="3">
        <v>5000000</v>
      </c>
      <c r="E15" s="4" t="s">
        <v>9</v>
      </c>
    </row>
    <row r="16" spans="1:5" x14ac:dyDescent="0.3">
      <c r="A16" s="2" t="s">
        <v>22</v>
      </c>
      <c r="B16" s="3">
        <v>3000000</v>
      </c>
      <c r="C16" s="3">
        <v>4000000</v>
      </c>
      <c r="D16" s="3">
        <v>6000000</v>
      </c>
      <c r="E16" s="4" t="s">
        <v>9</v>
      </c>
    </row>
    <row r="17" spans="1:5" ht="15" customHeight="1" x14ac:dyDescent="0.3">
      <c r="A17" s="28" t="s">
        <v>23</v>
      </c>
      <c r="B17" s="28"/>
      <c r="C17" s="28"/>
      <c r="D17" s="28"/>
      <c r="E17" s="28"/>
    </row>
    <row r="18" spans="1:5" x14ac:dyDescent="0.3">
      <c r="A18" s="2" t="s">
        <v>24</v>
      </c>
      <c r="B18" s="5">
        <v>0.08</v>
      </c>
      <c r="C18" s="5">
        <v>0.08</v>
      </c>
      <c r="D18" s="5">
        <v>0.08</v>
      </c>
      <c r="E18" s="4" t="s">
        <v>25</v>
      </c>
    </row>
    <row r="19" spans="1:5" x14ac:dyDescent="0.3">
      <c r="A19" s="2" t="s">
        <v>26</v>
      </c>
      <c r="B19" s="6">
        <v>20</v>
      </c>
      <c r="C19" s="6">
        <v>20</v>
      </c>
      <c r="D19" s="6">
        <v>20</v>
      </c>
      <c r="E19" s="4" t="s">
        <v>27</v>
      </c>
    </row>
    <row r="20" spans="1:5" ht="15" customHeight="1" x14ac:dyDescent="0.3">
      <c r="A20" s="28" t="s">
        <v>28</v>
      </c>
      <c r="B20" s="28"/>
      <c r="C20" s="28"/>
      <c r="D20" s="28"/>
      <c r="E20" s="28"/>
    </row>
    <row r="21" spans="1:5" x14ac:dyDescent="0.3">
      <c r="A21" s="2" t="s">
        <v>29</v>
      </c>
      <c r="B21" s="7">
        <f>B6*(1+B7)</f>
        <v>30500000</v>
      </c>
      <c r="C21" s="7">
        <f>C6*(1+C7)</f>
        <v>42000000</v>
      </c>
      <c r="D21" s="7">
        <f>D6*(1+D7)</f>
        <v>57499999.999999993</v>
      </c>
      <c r="E21" s="4" t="s">
        <v>9</v>
      </c>
    </row>
    <row r="22" spans="1:5" x14ac:dyDescent="0.3">
      <c r="A22" s="2" t="s">
        <v>30</v>
      </c>
      <c r="B22" s="7">
        <f>B9*(1-B11)</f>
        <v>2000000</v>
      </c>
      <c r="C22" s="7">
        <f>C9*(1-C11)</f>
        <v>2624000</v>
      </c>
      <c r="D22" s="7">
        <f>D9*(1-D11)</f>
        <v>2640000</v>
      </c>
      <c r="E22" s="4" t="s">
        <v>14</v>
      </c>
    </row>
    <row r="23" spans="1:5" x14ac:dyDescent="0.3">
      <c r="A23" s="2" t="s">
        <v>31</v>
      </c>
      <c r="B23" s="8">
        <f>(1-(1+B18)^-B19)/B18</f>
        <v>9.8181474074492936</v>
      </c>
      <c r="C23" s="8">
        <f>(1-(1+C18)^-C19)/C18</f>
        <v>9.8181474074492936</v>
      </c>
      <c r="D23" s="8">
        <f>(1-(1+D18)^-D19)/D18</f>
        <v>9.8181474074492936</v>
      </c>
      <c r="E23" s="4" t="s">
        <v>32</v>
      </c>
    </row>
    <row r="24" spans="1:5" x14ac:dyDescent="0.3">
      <c r="A24" s="2" t="s">
        <v>33</v>
      </c>
      <c r="B24" s="9">
        <f>1/(1+B18)^B19</f>
        <v>0.21454820740405653</v>
      </c>
      <c r="C24" s="9">
        <f>1/(1+C18)^C19</f>
        <v>0.21454820740405653</v>
      </c>
      <c r="D24" s="9">
        <f>1/(1+D18)^D19</f>
        <v>0.21454820740405653</v>
      </c>
      <c r="E24" s="4" t="s">
        <v>32</v>
      </c>
    </row>
  </sheetData>
  <mergeCells count="8">
    <mergeCell ref="A14:E14"/>
    <mergeCell ref="A17:E17"/>
    <mergeCell ref="A20:E20"/>
    <mergeCell ref="A1:E1"/>
    <mergeCell ref="A2:E2"/>
    <mergeCell ref="A5:E5"/>
    <mergeCell ref="A8:E8"/>
    <mergeCell ref="A12:E12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topLeftCell="A8" zoomScaleNormal="100" workbookViewId="0">
      <selection activeCell="B17" sqref="B17"/>
    </sheetView>
  </sheetViews>
  <sheetFormatPr defaultColWidth="8.6640625" defaultRowHeight="14.4" x14ac:dyDescent="0.3"/>
  <cols>
    <col min="1" max="1" width="56" customWidth="1"/>
    <col min="2" max="4" width="17" customWidth="1"/>
    <col min="5" max="5" width="32" customWidth="1"/>
  </cols>
  <sheetData>
    <row r="1" spans="1:5" ht="17.399999999999999" x14ac:dyDescent="0.3">
      <c r="A1" s="27" t="s">
        <v>34</v>
      </c>
      <c r="B1" s="27"/>
      <c r="C1" s="27"/>
      <c r="D1" s="27"/>
      <c r="E1" s="27"/>
    </row>
    <row r="2" spans="1:5" ht="30" customHeight="1" x14ac:dyDescent="0.3">
      <c r="A2" s="29" t="s">
        <v>35</v>
      </c>
      <c r="B2" s="29"/>
      <c r="C2" s="29"/>
      <c r="D2" s="29"/>
      <c r="E2" s="29"/>
    </row>
    <row r="4" spans="1:5" ht="27.75" customHeight="1" x14ac:dyDescent="0.3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</row>
    <row r="5" spans="1:5" ht="15" customHeight="1" x14ac:dyDescent="0.3">
      <c r="A5" s="28" t="s">
        <v>41</v>
      </c>
      <c r="B5" s="28"/>
      <c r="C5" s="28"/>
      <c r="D5" s="28"/>
      <c r="E5" s="28"/>
    </row>
    <row r="6" spans="1:5" x14ac:dyDescent="0.3">
      <c r="A6" s="2" t="s">
        <v>42</v>
      </c>
      <c r="B6" s="10">
        <f>Sisendid!B6</f>
        <v>25000000</v>
      </c>
      <c r="C6" s="10">
        <f>Sisendid!C6</f>
        <v>35000000</v>
      </c>
      <c r="D6" s="10">
        <f>Sisendid!D6</f>
        <v>50000000</v>
      </c>
      <c r="E6" s="11" t="s">
        <v>43</v>
      </c>
    </row>
    <row r="7" spans="1:5" x14ac:dyDescent="0.3">
      <c r="A7" s="2" t="s">
        <v>44</v>
      </c>
      <c r="B7" s="10">
        <f>Sisendid!B21</f>
        <v>30500000</v>
      </c>
      <c r="C7" s="10">
        <f>Sisendid!C21</f>
        <v>42000000</v>
      </c>
      <c r="D7" s="10">
        <f>Sisendid!D21</f>
        <v>57499999.999999993</v>
      </c>
      <c r="E7" s="11" t="s">
        <v>45</v>
      </c>
    </row>
    <row r="8" spans="1:5" x14ac:dyDescent="0.3">
      <c r="A8" s="2" t="s">
        <v>46</v>
      </c>
      <c r="B8" s="7">
        <f>B7-B6</f>
        <v>5500000</v>
      </c>
      <c r="C8" s="7">
        <f>C7-C6</f>
        <v>7000000</v>
      </c>
      <c r="D8" s="7">
        <f>D7-D6</f>
        <v>7499999.9999999925</v>
      </c>
      <c r="E8" s="11" t="s">
        <v>47</v>
      </c>
    </row>
    <row r="9" spans="1:5" ht="15" customHeight="1" x14ac:dyDescent="0.3">
      <c r="A9" s="28" t="s">
        <v>48</v>
      </c>
      <c r="B9" s="28"/>
      <c r="C9" s="28"/>
      <c r="D9" s="28"/>
      <c r="E9" s="28"/>
    </row>
    <row r="10" spans="1:5" x14ac:dyDescent="0.3">
      <c r="A10" s="2" t="s">
        <v>49</v>
      </c>
      <c r="B10" s="10">
        <f>Sisendid!B9</f>
        <v>2500000</v>
      </c>
      <c r="C10" s="10">
        <f>Sisendid!C9</f>
        <v>3200000</v>
      </c>
      <c r="D10" s="10">
        <f>Sisendid!D9</f>
        <v>3000000</v>
      </c>
      <c r="E10" s="11"/>
    </row>
    <row r="11" spans="1:5" x14ac:dyDescent="0.3">
      <c r="A11" s="2" t="s">
        <v>50</v>
      </c>
      <c r="B11" s="10">
        <f>Sisendid!B22</f>
        <v>2000000</v>
      </c>
      <c r="C11" s="10">
        <f>Sisendid!C22</f>
        <v>2624000</v>
      </c>
      <c r="D11" s="10">
        <f>Sisendid!D22</f>
        <v>2640000</v>
      </c>
      <c r="E11" s="11" t="s">
        <v>51</v>
      </c>
    </row>
    <row r="12" spans="1:5" x14ac:dyDescent="0.3">
      <c r="A12" s="2" t="s">
        <v>52</v>
      </c>
      <c r="B12" s="7">
        <f>B10-B11</f>
        <v>500000</v>
      </c>
      <c r="C12" s="7">
        <f>C10-C11</f>
        <v>576000</v>
      </c>
      <c r="D12" s="7">
        <f>D10-D11</f>
        <v>360000</v>
      </c>
      <c r="E12" s="11" t="s">
        <v>53</v>
      </c>
    </row>
    <row r="13" spans="1:5" ht="15" customHeight="1" x14ac:dyDescent="0.3">
      <c r="A13" s="28" t="s">
        <v>54</v>
      </c>
      <c r="B13" s="28"/>
      <c r="C13" s="28"/>
      <c r="D13" s="28"/>
      <c r="E13" s="28"/>
    </row>
    <row r="14" spans="1:5" x14ac:dyDescent="0.3">
      <c r="A14" s="2" t="s">
        <v>55</v>
      </c>
      <c r="B14" s="10">
        <f>Sisendid!B13-B10</f>
        <v>1500000</v>
      </c>
      <c r="C14" s="10">
        <f>Sisendid!C13-C10</f>
        <v>1800000</v>
      </c>
      <c r="D14" s="10">
        <f>Sisendid!D13-D10</f>
        <v>2500000</v>
      </c>
      <c r="E14" s="11"/>
    </row>
    <row r="15" spans="1:5" x14ac:dyDescent="0.3">
      <c r="A15" s="2" t="s">
        <v>56</v>
      </c>
      <c r="B15" s="10">
        <f>Sisendid!B13-B11</f>
        <v>2000000</v>
      </c>
      <c r="C15" s="10">
        <f>Sisendid!C13-C11</f>
        <v>2376000</v>
      </c>
      <c r="D15" s="10">
        <f>Sisendid!D13-D11</f>
        <v>2860000</v>
      </c>
      <c r="E15" s="11"/>
    </row>
    <row r="16" spans="1:5" ht="15" customHeight="1" x14ac:dyDescent="0.3">
      <c r="A16" s="28" t="s">
        <v>57</v>
      </c>
      <c r="B16" s="28"/>
      <c r="C16" s="28"/>
      <c r="D16" s="28"/>
      <c r="E16" s="28"/>
    </row>
    <row r="17" spans="1:5" x14ac:dyDescent="0.3">
      <c r="A17" s="2" t="s">
        <v>58</v>
      </c>
      <c r="B17" s="12">
        <f>-B6+B14*Sisendid!B23+Sisendid!B15*Sisendid!B24</f>
        <v>-9736408.3703159187</v>
      </c>
      <c r="C17" s="12">
        <f>-C6+C14*Sisendid!C23+Sisendid!C15*Sisendid!C24</f>
        <v>-16683690.044379102</v>
      </c>
      <c r="D17" s="12">
        <f>-D6+D14*Sisendid!D23+Sisendid!D15*Sisendid!D24</f>
        <v>-24381890.444356486</v>
      </c>
      <c r="E17" s="11"/>
    </row>
    <row r="18" spans="1:5" ht="26.4" x14ac:dyDescent="0.3">
      <c r="A18" s="2" t="s">
        <v>59</v>
      </c>
      <c r="B18" s="12">
        <f>-B7+B15*Sisendid!B23+Sisendid!B16*Sisendid!B24</f>
        <v>-10220060.562889243</v>
      </c>
      <c r="C18" s="12">
        <f>-C7+C15*Sisendid!C23+Sisendid!C16*Sisendid!C24</f>
        <v>-17813888.930284251</v>
      </c>
      <c r="D18" s="12">
        <f>-D7+D15*Sisendid!D23+Sisendid!D16*Sisendid!D24</f>
        <v>-28132809.170270674</v>
      </c>
      <c r="E18" s="11"/>
    </row>
    <row r="19" spans="1:5" x14ac:dyDescent="0.3">
      <c r="A19" s="2" t="s">
        <v>60</v>
      </c>
      <c r="B19" s="7">
        <f>B18-B17</f>
        <v>-483652.19257332385</v>
      </c>
      <c r="C19" s="7">
        <f>C18-C17</f>
        <v>-1130198.8859051485</v>
      </c>
      <c r="D19" s="7">
        <f>D18-D17</f>
        <v>-3750918.7259141877</v>
      </c>
      <c r="E19" s="11" t="s">
        <v>61</v>
      </c>
    </row>
    <row r="20" spans="1:5" ht="15" customHeight="1" x14ac:dyDescent="0.3">
      <c r="A20" s="28" t="s">
        <v>62</v>
      </c>
      <c r="B20" s="28"/>
      <c r="C20" s="28"/>
      <c r="D20" s="28"/>
      <c r="E20" s="28"/>
    </row>
    <row r="21" spans="1:5" x14ac:dyDescent="0.3">
      <c r="A21" s="2" t="s">
        <v>63</v>
      </c>
      <c r="B21" s="12">
        <f>B15-B14</f>
        <v>500000</v>
      </c>
      <c r="C21" s="12">
        <f>C15-C14</f>
        <v>576000</v>
      </c>
      <c r="D21" s="12">
        <f>D15-D14</f>
        <v>360000</v>
      </c>
      <c r="E21" s="11" t="s">
        <v>64</v>
      </c>
    </row>
    <row r="22" spans="1:5" x14ac:dyDescent="0.3">
      <c r="A22" s="2" t="s">
        <v>65</v>
      </c>
      <c r="B22" s="8">
        <f>IFERROR(B8/B21,"–")</f>
        <v>11</v>
      </c>
      <c r="C22" s="8">
        <f>IFERROR(C8/C21,"–")</f>
        <v>12.152777777777779</v>
      </c>
      <c r="D22" s="8">
        <f>IFERROR(D8/D21,"–")</f>
        <v>20.833333333333314</v>
      </c>
      <c r="E22" s="11" t="s">
        <v>66</v>
      </c>
    </row>
    <row r="23" spans="1:5" ht="15" customHeight="1" x14ac:dyDescent="0.3">
      <c r="A23" s="28" t="s">
        <v>67</v>
      </c>
      <c r="B23" s="28"/>
      <c r="C23" s="28"/>
      <c r="D23" s="28"/>
      <c r="E23" s="28"/>
    </row>
    <row r="24" spans="1:5" x14ac:dyDescent="0.3">
      <c r="A24" s="2" t="s">
        <v>68</v>
      </c>
      <c r="B24" s="12">
        <f>B6/Sisendid!B23</f>
        <v>2546305.2205787646</v>
      </c>
      <c r="C24" s="12">
        <f>C6/Sisendid!C23</f>
        <v>3564827.3088102704</v>
      </c>
      <c r="D24" s="12">
        <f>D6/Sisendid!D23</f>
        <v>5092610.4411575291</v>
      </c>
      <c r="E24" s="11" t="s">
        <v>69</v>
      </c>
    </row>
    <row r="25" spans="1:5" x14ac:dyDescent="0.3">
      <c r="A25" s="2" t="s">
        <v>70</v>
      </c>
      <c r="B25" s="12">
        <f>B7/Sisendid!B23</f>
        <v>3106492.369106093</v>
      </c>
      <c r="C25" s="12">
        <f>C7/Sisendid!C23</f>
        <v>4277792.7705723243</v>
      </c>
      <c r="D25" s="12">
        <f>D7/Sisendid!D23</f>
        <v>5856502.007331158</v>
      </c>
      <c r="E25" s="11"/>
    </row>
  </sheetData>
  <mergeCells count="8">
    <mergeCell ref="A16:E16"/>
    <mergeCell ref="A20:E20"/>
    <mergeCell ref="A23:E23"/>
    <mergeCell ref="A1:E1"/>
    <mergeCell ref="A2:E2"/>
    <mergeCell ref="A5:E5"/>
    <mergeCell ref="A9:E9"/>
    <mergeCell ref="A13:E1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sqref="A1:G1"/>
    </sheetView>
  </sheetViews>
  <sheetFormatPr defaultColWidth="8.6640625" defaultRowHeight="14.4" x14ac:dyDescent="0.3"/>
  <cols>
    <col min="1" max="1" width="36" customWidth="1"/>
    <col min="2" max="6" width="16" customWidth="1"/>
  </cols>
  <sheetData>
    <row r="1" spans="1:7" ht="17.399999999999999" x14ac:dyDescent="0.3">
      <c r="A1" s="27" t="s">
        <v>143</v>
      </c>
      <c r="B1" s="27"/>
      <c r="C1" s="27"/>
      <c r="D1" s="27"/>
      <c r="E1" s="27"/>
      <c r="F1" s="27"/>
      <c r="G1" s="27"/>
    </row>
    <row r="2" spans="1:7" ht="36" customHeight="1" x14ac:dyDescent="0.3">
      <c r="A2" s="29" t="s">
        <v>71</v>
      </c>
      <c r="B2" s="29"/>
      <c r="C2" s="29"/>
      <c r="D2" s="29"/>
      <c r="E2" s="29"/>
      <c r="F2" s="29"/>
      <c r="G2" s="29"/>
    </row>
    <row r="3" spans="1:7" x14ac:dyDescent="0.3">
      <c r="A3" s="30" t="s">
        <v>72</v>
      </c>
      <c r="B3" s="30"/>
      <c r="C3" s="30"/>
      <c r="D3" s="30"/>
      <c r="E3" s="30"/>
      <c r="F3" s="30"/>
      <c r="G3" s="30"/>
    </row>
    <row r="5" spans="1:7" ht="25.5" customHeight="1" x14ac:dyDescent="0.3">
      <c r="A5" s="13" t="s">
        <v>73</v>
      </c>
      <c r="B5" s="14">
        <v>0.1</v>
      </c>
      <c r="C5" s="14">
        <v>0.15</v>
      </c>
      <c r="D5" s="14">
        <v>0.2</v>
      </c>
      <c r="E5" s="14">
        <v>0.25</v>
      </c>
      <c r="F5" s="14">
        <v>0.3</v>
      </c>
    </row>
    <row r="6" spans="1:7" x14ac:dyDescent="0.3">
      <c r="A6" s="15">
        <v>0.1</v>
      </c>
      <c r="B6" s="10">
        <f>-Sisendid!$B$6*$A6+Sisendid!$B$9*B$5*Sisendid!$B$23+(Sisendid!$B$16-Sisendid!$B$15)*Sisendid!$B$24</f>
        <v>61810.955564351738</v>
      </c>
      <c r="C6" s="10">
        <f>-Sisendid!$B$6*$A6+Sisendid!$B$9*C$5*Sisendid!$B$23+(Sisendid!$B$16-Sisendid!$B$15)*Sisendid!$B$24</f>
        <v>1289079.3814955135</v>
      </c>
      <c r="D6" s="10">
        <f>-Sisendid!$B$6*$A6+Sisendid!$B$9*D$5*Sisendid!$B$23+(Sisendid!$B$16-Sisendid!$B$15)*Sisendid!$B$24</f>
        <v>2516347.8074266752</v>
      </c>
      <c r="E6" s="10">
        <f>-Sisendid!$B$6*$A6+Sisendid!$B$9*E$5*Sisendid!$B$23+(Sisendid!$B$16-Sisendid!$B$15)*Sisendid!$B$24</f>
        <v>3743616.2333578365</v>
      </c>
      <c r="F6" s="10">
        <f>-Sisendid!$B$6*$A6+Sisendid!$B$9*F$5*Sisendid!$B$23+(Sisendid!$B$16-Sisendid!$B$15)*Sisendid!$B$24</f>
        <v>4970884.6592889987</v>
      </c>
    </row>
    <row r="7" spans="1:7" x14ac:dyDescent="0.3">
      <c r="A7" s="15">
        <v>0.15</v>
      </c>
      <c r="B7" s="10">
        <f>-Sisendid!$B$6*$A7+Sisendid!$B$9*B$5*Sisendid!$B$23+(Sisendid!$B$16-Sisendid!$B$15)*Sisendid!$B$24</f>
        <v>-1188189.0444356482</v>
      </c>
      <c r="C7" s="10">
        <f>-Sisendid!$B$6*$A7+Sisendid!$B$9*C$5*Sisendid!$B$23+(Sisendid!$B$16-Sisendid!$B$15)*Sisendid!$B$24</f>
        <v>39079.381495513473</v>
      </c>
      <c r="D7" s="10">
        <f>-Sisendid!$B$6*$A7+Sisendid!$B$9*D$5*Sisendid!$B$23+(Sisendid!$B$16-Sisendid!$B$15)*Sisendid!$B$24</f>
        <v>1266347.8074266752</v>
      </c>
      <c r="E7" s="10">
        <f>-Sisendid!$B$6*$A7+Sisendid!$B$9*E$5*Sisendid!$B$23+(Sisendid!$B$16-Sisendid!$B$15)*Sisendid!$B$24</f>
        <v>2493616.2333578365</v>
      </c>
      <c r="F7" s="10">
        <f>-Sisendid!$B$6*$A7+Sisendid!$B$9*F$5*Sisendid!$B$23+(Sisendid!$B$16-Sisendid!$B$15)*Sisendid!$B$24</f>
        <v>3720884.6592889987</v>
      </c>
    </row>
    <row r="8" spans="1:7" x14ac:dyDescent="0.3">
      <c r="A8" s="15">
        <v>0.2</v>
      </c>
      <c r="B8" s="10">
        <f>-Sisendid!$B$6*$A8+Sisendid!$B$9*B$5*Sisendid!$B$23+(Sisendid!$B$16-Sisendid!$B$15)*Sisendid!$B$24</f>
        <v>-2438189.0444356482</v>
      </c>
      <c r="C8" s="10">
        <f>-Sisendid!$B$6*$A8+Sisendid!$B$9*C$5*Sisendid!$B$23+(Sisendid!$B$16-Sisendid!$B$15)*Sisendid!$B$24</f>
        <v>-1210920.6185044865</v>
      </c>
      <c r="D8" s="10">
        <f>-Sisendid!$B$6*$A8+Sisendid!$B$9*D$5*Sisendid!$B$23+(Sisendid!$B$16-Sisendid!$B$15)*Sisendid!$B$24</f>
        <v>16347.807426675208</v>
      </c>
      <c r="E8" s="10">
        <f>-Sisendid!$B$6*$A8+Sisendid!$B$9*E$5*Sisendid!$B$23+(Sisendid!$B$16-Sisendid!$B$15)*Sisendid!$B$24</f>
        <v>1243616.2333578365</v>
      </c>
      <c r="F8" s="10">
        <f>-Sisendid!$B$6*$A8+Sisendid!$B$9*F$5*Sisendid!$B$23+(Sisendid!$B$16-Sisendid!$B$15)*Sisendid!$B$24</f>
        <v>2470884.6592889987</v>
      </c>
    </row>
    <row r="9" spans="1:7" x14ac:dyDescent="0.3">
      <c r="A9" s="15">
        <v>0.25</v>
      </c>
      <c r="B9" s="10">
        <f>-Sisendid!$B$6*$A9+Sisendid!$B$9*B$5*Sisendid!$B$23+(Sisendid!$B$16-Sisendid!$B$15)*Sisendid!$B$24</f>
        <v>-3688189.0444356482</v>
      </c>
      <c r="C9" s="10">
        <f>-Sisendid!$B$6*$A9+Sisendid!$B$9*C$5*Sisendid!$B$23+(Sisendid!$B$16-Sisendid!$B$15)*Sisendid!$B$24</f>
        <v>-2460920.6185044865</v>
      </c>
      <c r="D9" s="10">
        <f>-Sisendid!$B$6*$A9+Sisendid!$B$9*D$5*Sisendid!$B$23+(Sisendid!$B$16-Sisendid!$B$15)*Sisendid!$B$24</f>
        <v>-1233652.1925733248</v>
      </c>
      <c r="E9" s="10">
        <f>-Sisendid!$B$6*$A9+Sisendid!$B$9*E$5*Sisendid!$B$23+(Sisendid!$B$16-Sisendid!$B$15)*Sisendid!$B$24</f>
        <v>-6383.7666421635222</v>
      </c>
      <c r="F9" s="10">
        <f>-Sisendid!$B$6*$A9+Sisendid!$B$9*F$5*Sisendid!$B$23+(Sisendid!$B$16-Sisendid!$B$15)*Sisendid!$B$24</f>
        <v>1220884.6592889987</v>
      </c>
    </row>
    <row r="10" spans="1:7" x14ac:dyDescent="0.3">
      <c r="A10" s="15">
        <v>0.3</v>
      </c>
      <c r="B10" s="10">
        <f>-Sisendid!$B$6*$A10+Sisendid!$B$9*B$5*Sisendid!$B$23+(Sisendid!$B$16-Sisendid!$B$15)*Sisendid!$B$24</f>
        <v>-4938189.0444356482</v>
      </c>
      <c r="C10" s="10">
        <f>-Sisendid!$B$6*$A10+Sisendid!$B$9*C$5*Sisendid!$B$23+(Sisendid!$B$16-Sisendid!$B$15)*Sisendid!$B$24</f>
        <v>-3710920.6185044865</v>
      </c>
      <c r="D10" s="10">
        <f>-Sisendid!$B$6*$A10+Sisendid!$B$9*D$5*Sisendid!$B$23+(Sisendid!$B$16-Sisendid!$B$15)*Sisendid!$B$24</f>
        <v>-2483652.1925733248</v>
      </c>
      <c r="E10" s="10">
        <f>-Sisendid!$B$6*$A10+Sisendid!$B$9*E$5*Sisendid!$B$23+(Sisendid!$B$16-Sisendid!$B$15)*Sisendid!$B$24</f>
        <v>-1256383.7666421635</v>
      </c>
      <c r="F10" s="10">
        <f>-Sisendid!$B$6*$A10+Sisendid!$B$9*F$5*Sisendid!$B$23+(Sisendid!$B$16-Sisendid!$B$15)*Sisendid!$B$24</f>
        <v>-29115.340711001321</v>
      </c>
    </row>
    <row r="12" spans="1:7" x14ac:dyDescent="0.3">
      <c r="A12" s="16" t="s">
        <v>74</v>
      </c>
    </row>
    <row r="13" spans="1:7" x14ac:dyDescent="0.3">
      <c r="A13" s="17" t="s">
        <v>75</v>
      </c>
      <c r="B13" s="18">
        <f>Sisendid!B7</f>
        <v>0.22</v>
      </c>
    </row>
    <row r="14" spans="1:7" x14ac:dyDescent="0.3">
      <c r="A14" s="17" t="s">
        <v>76</v>
      </c>
      <c r="B14" s="19">
        <f>Sisendid!B11</f>
        <v>0.2</v>
      </c>
    </row>
    <row r="15" spans="1:7" x14ac:dyDescent="0.3">
      <c r="A15" s="20" t="s">
        <v>77</v>
      </c>
      <c r="B15" s="21">
        <f>-Sisendid!B6*Sisendid!B7+Sisendid!B9*Sisendid!B11*Sisendid!B23+(Sisendid!B16-Sisendid!B15)*Sisendid!B24</f>
        <v>-483652.19257332478</v>
      </c>
    </row>
  </sheetData>
  <mergeCells count="3">
    <mergeCell ref="A1:G1"/>
    <mergeCell ref="A2:G2"/>
    <mergeCell ref="A3:G3"/>
  </mergeCells>
  <conditionalFormatting sqref="B6:F10">
    <cfRule type="cellIs" dxfId="5" priority="2" operator="greaterThan">
      <formula>0</formula>
    </cfRule>
    <cfRule type="cellIs" dxfId="4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abSelected="1" zoomScaleNormal="100" workbookViewId="0">
      <selection sqref="A1:G1"/>
    </sheetView>
  </sheetViews>
  <sheetFormatPr defaultColWidth="8.6640625" defaultRowHeight="14.4" x14ac:dyDescent="0.3"/>
  <cols>
    <col min="1" max="1" width="36" customWidth="1"/>
    <col min="2" max="6" width="16" customWidth="1"/>
  </cols>
  <sheetData>
    <row r="1" spans="1:7" ht="17.399999999999999" x14ac:dyDescent="0.3">
      <c r="A1" s="27" t="s">
        <v>144</v>
      </c>
      <c r="B1" s="27"/>
      <c r="C1" s="27"/>
      <c r="D1" s="27"/>
      <c r="E1" s="27"/>
      <c r="F1" s="27"/>
      <c r="G1" s="27"/>
    </row>
    <row r="2" spans="1:7" ht="36" customHeight="1" x14ac:dyDescent="0.3">
      <c r="A2" s="29" t="s">
        <v>78</v>
      </c>
      <c r="B2" s="29"/>
      <c r="C2" s="29"/>
      <c r="D2" s="29"/>
      <c r="E2" s="29"/>
      <c r="F2" s="29"/>
      <c r="G2" s="29"/>
    </row>
    <row r="3" spans="1:7" x14ac:dyDescent="0.3">
      <c r="A3" s="30" t="s">
        <v>72</v>
      </c>
      <c r="B3" s="30"/>
      <c r="C3" s="30"/>
      <c r="D3" s="30"/>
      <c r="E3" s="30"/>
      <c r="F3" s="30"/>
      <c r="G3" s="30"/>
    </row>
    <row r="5" spans="1:7" ht="25.5" customHeight="1" x14ac:dyDescent="0.3">
      <c r="A5" s="13" t="s">
        <v>73</v>
      </c>
      <c r="B5" s="14">
        <v>0.1</v>
      </c>
      <c r="C5" s="14">
        <v>0.15</v>
      </c>
      <c r="D5" s="14">
        <v>0.2</v>
      </c>
      <c r="E5" s="14">
        <v>0.25</v>
      </c>
      <c r="F5" s="14">
        <v>0.3</v>
      </c>
    </row>
    <row r="6" spans="1:7" x14ac:dyDescent="0.3">
      <c r="A6" s="15">
        <v>0.1</v>
      </c>
      <c r="B6" s="10">
        <f>-Sisendid!$C$6*$A6+Sisendid!$C$9*B$5*Sisendid!$C$23+(Sisendid!$C$16-Sisendid!$C$15)*Sisendid!$C$24</f>
        <v>-143644.62221216972</v>
      </c>
      <c r="C6" s="10">
        <f>-Sisendid!$C$6*$A6+Sisendid!$C$9*C$5*Sisendid!$C$23+(Sisendid!$C$16-Sisendid!$C$15)*Sisendid!$C$24</f>
        <v>1427258.9629797172</v>
      </c>
      <c r="D6" s="10">
        <f>-Sisendid!$C$6*$A6+Sisendid!$C$9*D$5*Sisendid!$C$23+(Sisendid!$C$16-Sisendid!$C$15)*Sisendid!$C$24</f>
        <v>2998162.5481716041</v>
      </c>
      <c r="E6" s="10">
        <f>-Sisendid!$C$6*$A6+Sisendid!$C$9*E$5*Sisendid!$C$23+(Sisendid!$C$16-Sisendid!$C$15)*Sisendid!$C$24</f>
        <v>4569066.1333634919</v>
      </c>
      <c r="F6" s="10">
        <f>-Sisendid!$C$6*$A6+Sisendid!$C$9*F$5*Sisendid!$C$23+(Sisendid!$C$16-Sisendid!$C$15)*Sisendid!$C$24</f>
        <v>6139969.7185553778</v>
      </c>
    </row>
    <row r="7" spans="1:7" x14ac:dyDescent="0.3">
      <c r="A7" s="15">
        <v>0.15</v>
      </c>
      <c r="B7" s="10">
        <f>-Sisendid!$C$6*$A7+Sisendid!$C$9*B$5*Sisendid!$C$23+(Sisendid!$C$16-Sisendid!$C$15)*Sisendid!$C$24</f>
        <v>-1893644.6222121697</v>
      </c>
      <c r="C7" s="10">
        <f>-Sisendid!$C$6*$A7+Sisendid!$C$9*C$5*Sisendid!$C$23+(Sisendid!$C$16-Sisendid!$C$15)*Sisendid!$C$24</f>
        <v>-322741.03702028282</v>
      </c>
      <c r="D7" s="10">
        <f>-Sisendid!$C$6*$A7+Sisendid!$C$9*D$5*Sisendid!$C$23+(Sisendid!$C$16-Sisendid!$C$15)*Sisendid!$C$24</f>
        <v>1248162.5481716041</v>
      </c>
      <c r="E7" s="10">
        <f>-Sisendid!$C$6*$A7+Sisendid!$C$9*E$5*Sisendid!$C$23+(Sisendid!$C$16-Sisendid!$C$15)*Sisendid!$C$24</f>
        <v>2819066.1333634919</v>
      </c>
      <c r="F7" s="10">
        <f>-Sisendid!$C$6*$A7+Sisendid!$C$9*F$5*Sisendid!$C$23+(Sisendid!$C$16-Sisendid!$C$15)*Sisendid!$C$24</f>
        <v>4389969.7185553778</v>
      </c>
    </row>
    <row r="8" spans="1:7" x14ac:dyDescent="0.3">
      <c r="A8" s="15">
        <v>0.2</v>
      </c>
      <c r="B8" s="10">
        <f>-Sisendid!$C$6*$A8+Sisendid!$C$9*B$5*Sisendid!$C$23+(Sisendid!$C$16-Sisendid!$C$15)*Sisendid!$C$24</f>
        <v>-3643644.6222121697</v>
      </c>
      <c r="C8" s="10">
        <f>-Sisendid!$C$6*$A8+Sisendid!$C$9*C$5*Sisendid!$C$23+(Sisendid!$C$16-Sisendid!$C$15)*Sisendid!$C$24</f>
        <v>-2072741.0370202828</v>
      </c>
      <c r="D8" s="10">
        <f>-Sisendid!$C$6*$A8+Sisendid!$C$9*D$5*Sisendid!$C$23+(Sisendid!$C$16-Sisendid!$C$15)*Sisendid!$C$24</f>
        <v>-501837.45182839595</v>
      </c>
      <c r="E8" s="10">
        <f>-Sisendid!$C$6*$A8+Sisendid!$C$9*E$5*Sisendid!$C$23+(Sisendid!$C$16-Sisendid!$C$15)*Sisendid!$C$24</f>
        <v>1069066.1333634919</v>
      </c>
      <c r="F8" s="10">
        <f>-Sisendid!$C$6*$A8+Sisendid!$C$9*F$5*Sisendid!$C$23+(Sisendid!$C$16-Sisendid!$C$15)*Sisendid!$C$24</f>
        <v>2639969.7185553778</v>
      </c>
    </row>
    <row r="9" spans="1:7" x14ac:dyDescent="0.3">
      <c r="A9" s="15">
        <v>0.25</v>
      </c>
      <c r="B9" s="10">
        <f>-Sisendid!$C$6*$A9+Sisendid!$C$9*B$5*Sisendid!$C$23+(Sisendid!$C$16-Sisendid!$C$15)*Sisendid!$C$24</f>
        <v>-5393644.6222121697</v>
      </c>
      <c r="C9" s="10">
        <f>-Sisendid!$C$6*$A9+Sisendid!$C$9*C$5*Sisendid!$C$23+(Sisendid!$C$16-Sisendid!$C$15)*Sisendid!$C$24</f>
        <v>-3822741.0370202828</v>
      </c>
      <c r="D9" s="10">
        <f>-Sisendid!$C$6*$A9+Sisendid!$C$9*D$5*Sisendid!$C$23+(Sisendid!$C$16-Sisendid!$C$15)*Sisendid!$C$24</f>
        <v>-2251837.4518283959</v>
      </c>
      <c r="E9" s="10">
        <f>-Sisendid!$C$6*$A9+Sisendid!$C$9*E$5*Sisendid!$C$23+(Sisendid!$C$16-Sisendid!$C$15)*Sisendid!$C$24</f>
        <v>-680933.86663650814</v>
      </c>
      <c r="F9" s="10">
        <f>-Sisendid!$C$6*$A9+Sisendid!$C$9*F$5*Sisendid!$C$23+(Sisendid!$C$16-Sisendid!$C$15)*Sisendid!$C$24</f>
        <v>889969.7185553778</v>
      </c>
    </row>
    <row r="10" spans="1:7" x14ac:dyDescent="0.3">
      <c r="A10" s="15">
        <v>0.3</v>
      </c>
      <c r="B10" s="10">
        <f>-Sisendid!$C$6*$A10+Sisendid!$C$9*B$5*Sisendid!$C$23+(Sisendid!$C$16-Sisendid!$C$15)*Sisendid!$C$24</f>
        <v>-7143644.6222121697</v>
      </c>
      <c r="C10" s="10">
        <f>-Sisendid!$C$6*$A10+Sisendid!$C$9*C$5*Sisendid!$C$23+(Sisendid!$C$16-Sisendid!$C$15)*Sisendid!$C$24</f>
        <v>-5572741.0370202828</v>
      </c>
      <c r="D10" s="10">
        <f>-Sisendid!$C$6*$A10+Sisendid!$C$9*D$5*Sisendid!$C$23+(Sisendid!$C$16-Sisendid!$C$15)*Sisendid!$C$24</f>
        <v>-4001837.4518283959</v>
      </c>
      <c r="E10" s="10">
        <f>-Sisendid!$C$6*$A10+Sisendid!$C$9*E$5*Sisendid!$C$23+(Sisendid!$C$16-Sisendid!$C$15)*Sisendid!$C$24</f>
        <v>-2430933.8666365081</v>
      </c>
      <c r="F10" s="10">
        <f>-Sisendid!$C$6*$A10+Sisendid!$C$9*F$5*Sisendid!$C$23+(Sisendid!$C$16-Sisendid!$C$15)*Sisendid!$C$24</f>
        <v>-860030.2814446222</v>
      </c>
    </row>
    <row r="12" spans="1:7" x14ac:dyDescent="0.3">
      <c r="A12" s="16" t="s">
        <v>74</v>
      </c>
    </row>
    <row r="13" spans="1:7" x14ac:dyDescent="0.3">
      <c r="A13" s="17" t="s">
        <v>75</v>
      </c>
      <c r="B13" s="18">
        <f>Sisendid!C7</f>
        <v>0.2</v>
      </c>
    </row>
    <row r="14" spans="1:7" x14ac:dyDescent="0.3">
      <c r="A14" s="17" t="s">
        <v>76</v>
      </c>
      <c r="B14" s="19">
        <f>Sisendid!C11</f>
        <v>0.18</v>
      </c>
    </row>
    <row r="15" spans="1:7" x14ac:dyDescent="0.3">
      <c r="A15" s="20" t="s">
        <v>77</v>
      </c>
      <c r="B15" s="21">
        <f>-Sisendid!C6*Sisendid!C7+Sisendid!C9*Sisendid!C11*Sisendid!C23+(Sisendid!C16-Sisendid!C15)*Sisendid!C24</f>
        <v>-1130198.8859051503</v>
      </c>
    </row>
  </sheetData>
  <mergeCells count="3">
    <mergeCell ref="A1:G1"/>
    <mergeCell ref="A2:G2"/>
    <mergeCell ref="A3:G3"/>
  </mergeCells>
  <conditionalFormatting sqref="B6:F10">
    <cfRule type="cellIs" dxfId="3" priority="2" operator="greaterThan">
      <formula>0</formula>
    </cfRule>
    <cfRule type="cellIs" dxfId="2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>
      <selection sqref="A1:G1"/>
    </sheetView>
  </sheetViews>
  <sheetFormatPr defaultColWidth="8.6640625" defaultRowHeight="14.4" x14ac:dyDescent="0.3"/>
  <cols>
    <col min="1" max="1" width="36" customWidth="1"/>
    <col min="2" max="6" width="16" customWidth="1"/>
  </cols>
  <sheetData>
    <row r="1" spans="1:7" ht="17.399999999999999" x14ac:dyDescent="0.3">
      <c r="A1" s="27" t="s">
        <v>145</v>
      </c>
      <c r="B1" s="27"/>
      <c r="C1" s="27"/>
      <c r="D1" s="27"/>
      <c r="E1" s="27"/>
      <c r="F1" s="27"/>
      <c r="G1" s="27"/>
    </row>
    <row r="2" spans="1:7" ht="36" customHeight="1" x14ac:dyDescent="0.3">
      <c r="A2" s="29" t="s">
        <v>79</v>
      </c>
      <c r="B2" s="29"/>
      <c r="C2" s="29"/>
      <c r="D2" s="29"/>
      <c r="E2" s="29"/>
      <c r="F2" s="29"/>
      <c r="G2" s="29"/>
    </row>
    <row r="3" spans="1:7" x14ac:dyDescent="0.3">
      <c r="A3" s="30" t="s">
        <v>72</v>
      </c>
      <c r="B3" s="30"/>
      <c r="C3" s="30"/>
      <c r="D3" s="30"/>
      <c r="E3" s="30"/>
      <c r="F3" s="30"/>
      <c r="G3" s="30"/>
    </row>
    <row r="5" spans="1:7" ht="25.5" customHeight="1" x14ac:dyDescent="0.3">
      <c r="A5" s="13" t="s">
        <v>73</v>
      </c>
      <c r="B5" s="14">
        <v>0.1</v>
      </c>
      <c r="C5" s="14">
        <v>0.15</v>
      </c>
      <c r="D5" s="14">
        <v>0.2</v>
      </c>
      <c r="E5" s="14">
        <v>0.25</v>
      </c>
      <c r="F5" s="14">
        <v>0.3</v>
      </c>
    </row>
    <row r="6" spans="1:7" x14ac:dyDescent="0.3">
      <c r="A6" s="15">
        <v>0.1</v>
      </c>
      <c r="B6" s="10">
        <f>-Sisendid!$D$6*$A6+Sisendid!$D$9*B$5*Sisendid!$D$23+(Sisendid!$D$16-Sisendid!$D$15)*Sisendid!$D$24</f>
        <v>-1840007.5703611556</v>
      </c>
      <c r="C6" s="10">
        <f>-Sisendid!$D$6*$A6+Sisendid!$D$9*C$5*Sisendid!$D$23+(Sisendid!$D$16-Sisendid!$D$15)*Sisendid!$D$24</f>
        <v>-367285.45924376138</v>
      </c>
      <c r="D6" s="10">
        <f>-Sisendid!$D$6*$A6+Sisendid!$D$9*D$5*Sisendid!$D$23+(Sisendid!$D$16-Sisendid!$D$15)*Sisendid!$D$24</f>
        <v>1105436.6518736323</v>
      </c>
      <c r="E6" s="10">
        <f>-Sisendid!$D$6*$A6+Sisendid!$D$9*E$5*Sisendid!$D$23+(Sisendid!$D$16-Sisendid!$D$15)*Sisendid!$D$24</f>
        <v>2578158.762991027</v>
      </c>
      <c r="F6" s="10">
        <f>-Sisendid!$D$6*$A6+Sisendid!$D$9*F$5*Sisendid!$D$23+(Sisendid!$D$16-Sisendid!$D$15)*Sisendid!$D$24</f>
        <v>4050880.8741084207</v>
      </c>
    </row>
    <row r="7" spans="1:7" x14ac:dyDescent="0.3">
      <c r="A7" s="15">
        <v>0.15</v>
      </c>
      <c r="B7" s="10">
        <f>-Sisendid!$D$6*$A7+Sisendid!$D$9*B$5*Sisendid!$D$23+(Sisendid!$D$16-Sisendid!$D$15)*Sisendid!$D$24</f>
        <v>-4340007.570361156</v>
      </c>
      <c r="C7" s="10">
        <f>-Sisendid!$D$6*$A7+Sisendid!$D$9*C$5*Sisendid!$D$23+(Sisendid!$D$16-Sisendid!$D$15)*Sisendid!$D$24</f>
        <v>-2867285.4592437614</v>
      </c>
      <c r="D7" s="10">
        <f>-Sisendid!$D$6*$A7+Sisendid!$D$9*D$5*Sisendid!$D$23+(Sisendid!$D$16-Sisendid!$D$15)*Sisendid!$D$24</f>
        <v>-1394563.3481263677</v>
      </c>
      <c r="E7" s="10">
        <f>-Sisendid!$D$6*$A7+Sisendid!$D$9*E$5*Sisendid!$D$23+(Sisendid!$D$16-Sisendid!$D$15)*Sisendid!$D$24</f>
        <v>78158.762991026946</v>
      </c>
      <c r="F7" s="10">
        <f>-Sisendid!$D$6*$A7+Sisendid!$D$9*F$5*Sisendid!$D$23+(Sisendid!$D$16-Sisendid!$D$15)*Sisendid!$D$24</f>
        <v>1550880.8741084207</v>
      </c>
    </row>
    <row r="8" spans="1:7" x14ac:dyDescent="0.3">
      <c r="A8" s="15">
        <v>0.2</v>
      </c>
      <c r="B8" s="10">
        <f>-Sisendid!$D$6*$A8+Sisendid!$D$9*B$5*Sisendid!$D$23+(Sisendid!$D$16-Sisendid!$D$15)*Sisendid!$D$24</f>
        <v>-6840007.570361156</v>
      </c>
      <c r="C8" s="10">
        <f>-Sisendid!$D$6*$A8+Sisendid!$D$9*C$5*Sisendid!$D$23+(Sisendid!$D$16-Sisendid!$D$15)*Sisendid!$D$24</f>
        <v>-5367285.4592437614</v>
      </c>
      <c r="D8" s="10">
        <f>-Sisendid!$D$6*$A8+Sisendid!$D$9*D$5*Sisendid!$D$23+(Sisendid!$D$16-Sisendid!$D$15)*Sisendid!$D$24</f>
        <v>-3894563.3481263677</v>
      </c>
      <c r="E8" s="10">
        <f>-Sisendid!$D$6*$A8+Sisendid!$D$9*E$5*Sisendid!$D$23+(Sisendid!$D$16-Sisendid!$D$15)*Sisendid!$D$24</f>
        <v>-2421841.237008973</v>
      </c>
      <c r="F8" s="10">
        <f>-Sisendid!$D$6*$A8+Sisendid!$D$9*F$5*Sisendid!$D$23+(Sisendid!$D$16-Sisendid!$D$15)*Sisendid!$D$24</f>
        <v>-949119.12589157932</v>
      </c>
    </row>
    <row r="9" spans="1:7" x14ac:dyDescent="0.3">
      <c r="A9" s="15">
        <v>0.25</v>
      </c>
      <c r="B9" s="10">
        <f>-Sisendid!$D$6*$A9+Sisendid!$D$9*B$5*Sisendid!$D$23+(Sisendid!$D$16-Sisendid!$D$15)*Sisendid!$D$24</f>
        <v>-9340007.570361156</v>
      </c>
      <c r="C9" s="10">
        <f>-Sisendid!$D$6*$A9+Sisendid!$D$9*C$5*Sisendid!$D$23+(Sisendid!$D$16-Sisendid!$D$15)*Sisendid!$D$24</f>
        <v>-7867285.4592437614</v>
      </c>
      <c r="D9" s="10">
        <f>-Sisendid!$D$6*$A9+Sisendid!$D$9*D$5*Sisendid!$D$23+(Sisendid!$D$16-Sisendid!$D$15)*Sisendid!$D$24</f>
        <v>-6394563.3481263677</v>
      </c>
      <c r="E9" s="10">
        <f>-Sisendid!$D$6*$A9+Sisendid!$D$9*E$5*Sisendid!$D$23+(Sisendid!$D$16-Sisendid!$D$15)*Sisendid!$D$24</f>
        <v>-4921841.237008973</v>
      </c>
      <c r="F9" s="10">
        <f>-Sisendid!$D$6*$A9+Sisendid!$D$9*F$5*Sisendid!$D$23+(Sisendid!$D$16-Sisendid!$D$15)*Sisendid!$D$24</f>
        <v>-3449119.1258915793</v>
      </c>
    </row>
    <row r="10" spans="1:7" x14ac:dyDescent="0.3">
      <c r="A10" s="15">
        <v>0.3</v>
      </c>
      <c r="B10" s="10">
        <f>-Sisendid!$D$6*$A10+Sisendid!$D$9*B$5*Sisendid!$D$23+(Sisendid!$D$16-Sisendid!$D$15)*Sisendid!$D$24</f>
        <v>-11840007.570361156</v>
      </c>
      <c r="C10" s="10">
        <f>-Sisendid!$D$6*$A10+Sisendid!$D$9*C$5*Sisendid!$D$23+(Sisendid!$D$16-Sisendid!$D$15)*Sisendid!$D$24</f>
        <v>-10367285.459243761</v>
      </c>
      <c r="D10" s="10">
        <f>-Sisendid!$D$6*$A10+Sisendid!$D$9*D$5*Sisendid!$D$23+(Sisendid!$D$16-Sisendid!$D$15)*Sisendid!$D$24</f>
        <v>-8894563.3481263686</v>
      </c>
      <c r="E10" s="10">
        <f>-Sisendid!$D$6*$A10+Sisendid!$D$9*E$5*Sisendid!$D$23+(Sisendid!$D$16-Sisendid!$D$15)*Sisendid!$D$24</f>
        <v>-7421841.237008973</v>
      </c>
      <c r="F10" s="10">
        <f>-Sisendid!$D$6*$A10+Sisendid!$D$9*F$5*Sisendid!$D$23+(Sisendid!$D$16-Sisendid!$D$15)*Sisendid!$D$24</f>
        <v>-5949119.1258915793</v>
      </c>
    </row>
    <row r="12" spans="1:7" x14ac:dyDescent="0.3">
      <c r="A12" s="16" t="s">
        <v>74</v>
      </c>
    </row>
    <row r="13" spans="1:7" x14ac:dyDescent="0.3">
      <c r="A13" s="17" t="s">
        <v>75</v>
      </c>
      <c r="B13" s="18">
        <f>Sisendid!D7</f>
        <v>0.15</v>
      </c>
    </row>
    <row r="14" spans="1:7" x14ac:dyDescent="0.3">
      <c r="A14" s="17" t="s">
        <v>76</v>
      </c>
      <c r="B14" s="19">
        <f>Sisendid!D11</f>
        <v>0.12</v>
      </c>
    </row>
    <row r="15" spans="1:7" x14ac:dyDescent="0.3">
      <c r="A15" s="20" t="s">
        <v>77</v>
      </c>
      <c r="B15" s="21">
        <f>-Sisendid!D6*Sisendid!D7+Sisendid!D9*Sisendid!D11*Sisendid!D23+(Sisendid!D16-Sisendid!D15)*Sisendid!D24</f>
        <v>-3750918.725914198</v>
      </c>
    </row>
  </sheetData>
  <mergeCells count="3">
    <mergeCell ref="A1:G1"/>
    <mergeCell ref="A2:G2"/>
    <mergeCell ref="A3:G3"/>
  </mergeCells>
  <conditionalFormatting sqref="B6:F10">
    <cfRule type="cellIs" dxfId="1" priority="2" operator="greaterThan">
      <formula>0</formula>
    </cfRule>
    <cfRule type="cellIs" dxfId="0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"/>
  <sheetViews>
    <sheetView topLeftCell="A18" zoomScaleNormal="100" workbookViewId="0">
      <selection activeCell="B30" sqref="B30"/>
    </sheetView>
  </sheetViews>
  <sheetFormatPr defaultColWidth="8.6640625" defaultRowHeight="14.4" x14ac:dyDescent="0.3"/>
  <cols>
    <col min="1" max="1" width="38" customWidth="1"/>
    <col min="2" max="2" width="86" customWidth="1"/>
  </cols>
  <sheetData>
    <row r="1" spans="1:2" ht="17.399999999999999" x14ac:dyDescent="0.3">
      <c r="A1" s="27" t="s">
        <v>80</v>
      </c>
      <c r="B1" s="27"/>
    </row>
    <row r="3" spans="1:2" ht="18" customHeight="1" x14ac:dyDescent="0.3">
      <c r="A3" s="22" t="s">
        <v>81</v>
      </c>
      <c r="B3" s="23"/>
    </row>
    <row r="4" spans="1:2" ht="27.75" customHeight="1" x14ac:dyDescent="0.3">
      <c r="A4" s="24" t="s">
        <v>82</v>
      </c>
      <c r="B4" s="25" t="s">
        <v>83</v>
      </c>
    </row>
    <row r="5" spans="1:2" ht="27.75" customHeight="1" x14ac:dyDescent="0.3">
      <c r="A5" s="24" t="s">
        <v>84</v>
      </c>
      <c r="B5" s="25" t="s">
        <v>146</v>
      </c>
    </row>
    <row r="6" spans="1:2" ht="27.75" customHeight="1" x14ac:dyDescent="0.3">
      <c r="A6" s="24" t="s">
        <v>85</v>
      </c>
      <c r="B6" s="25" t="s">
        <v>147</v>
      </c>
    </row>
    <row r="7" spans="1:2" ht="18" customHeight="1" x14ac:dyDescent="0.3">
      <c r="A7" s="24" t="s">
        <v>86</v>
      </c>
      <c r="B7" s="25" t="s">
        <v>148</v>
      </c>
    </row>
    <row r="8" spans="1:2" ht="18" customHeight="1" x14ac:dyDescent="0.3">
      <c r="A8" s="24" t="s">
        <v>87</v>
      </c>
      <c r="B8" s="25" t="s">
        <v>149</v>
      </c>
    </row>
    <row r="9" spans="1:2" ht="18" customHeight="1" x14ac:dyDescent="0.3">
      <c r="A9" s="26"/>
      <c r="B9" s="26"/>
    </row>
    <row r="10" spans="1:2" ht="18" customHeight="1" x14ac:dyDescent="0.3">
      <c r="A10" s="22" t="s">
        <v>88</v>
      </c>
      <c r="B10" s="23"/>
    </row>
    <row r="11" spans="1:2" ht="18" customHeight="1" x14ac:dyDescent="0.3">
      <c r="A11" s="24" t="s">
        <v>89</v>
      </c>
      <c r="B11" s="25" t="s">
        <v>90</v>
      </c>
    </row>
    <row r="12" spans="1:2" ht="18" customHeight="1" x14ac:dyDescent="0.3">
      <c r="A12" s="24" t="s">
        <v>91</v>
      </c>
      <c r="B12" s="25" t="s">
        <v>92</v>
      </c>
    </row>
    <row r="13" spans="1:2" ht="18" customHeight="1" x14ac:dyDescent="0.3">
      <c r="A13" s="24" t="s">
        <v>93</v>
      </c>
      <c r="B13" s="25" t="s">
        <v>94</v>
      </c>
    </row>
    <row r="14" spans="1:2" ht="18" customHeight="1" x14ac:dyDescent="0.3">
      <c r="A14" s="24" t="s">
        <v>95</v>
      </c>
      <c r="B14" s="25" t="s">
        <v>96</v>
      </c>
    </row>
    <row r="15" spans="1:2" ht="27.75" customHeight="1" x14ac:dyDescent="0.3">
      <c r="A15" s="24" t="s">
        <v>97</v>
      </c>
      <c r="B15" s="25" t="s">
        <v>98</v>
      </c>
    </row>
    <row r="16" spans="1:2" ht="27.75" customHeight="1" x14ac:dyDescent="0.3">
      <c r="A16" s="24" t="s">
        <v>99</v>
      </c>
      <c r="B16" s="25" t="s">
        <v>100</v>
      </c>
    </row>
    <row r="17" spans="1:2" ht="18" customHeight="1" x14ac:dyDescent="0.3">
      <c r="A17" s="26"/>
      <c r="B17" s="26"/>
    </row>
    <row r="18" spans="1:2" ht="18" customHeight="1" x14ac:dyDescent="0.3">
      <c r="A18" s="22" t="s">
        <v>101</v>
      </c>
      <c r="B18" s="23"/>
    </row>
    <row r="19" spans="1:2" ht="18" customHeight="1" x14ac:dyDescent="0.3">
      <c r="A19" s="24" t="s">
        <v>102</v>
      </c>
      <c r="B19" s="25" t="s">
        <v>45</v>
      </c>
    </row>
    <row r="20" spans="1:2" ht="18" customHeight="1" x14ac:dyDescent="0.3">
      <c r="A20" s="24" t="s">
        <v>103</v>
      </c>
      <c r="B20" s="25" t="s">
        <v>51</v>
      </c>
    </row>
    <row r="21" spans="1:2" ht="18" customHeight="1" x14ac:dyDescent="0.3">
      <c r="A21" s="24" t="s">
        <v>104</v>
      </c>
      <c r="B21" s="25" t="s">
        <v>105</v>
      </c>
    </row>
    <row r="22" spans="1:2" ht="18" customHeight="1" x14ac:dyDescent="0.3">
      <c r="A22" s="24" t="s">
        <v>106</v>
      </c>
      <c r="B22" s="25" t="s">
        <v>107</v>
      </c>
    </row>
    <row r="23" spans="1:2" ht="18" customHeight="1" x14ac:dyDescent="0.3">
      <c r="A23" s="24" t="s">
        <v>108</v>
      </c>
      <c r="B23" s="25" t="s">
        <v>109</v>
      </c>
    </row>
    <row r="24" spans="1:2" ht="18" customHeight="1" x14ac:dyDescent="0.3">
      <c r="A24" s="24" t="s">
        <v>110</v>
      </c>
      <c r="B24" s="25" t="s">
        <v>111</v>
      </c>
    </row>
    <row r="25" spans="1:2" ht="18" customHeight="1" x14ac:dyDescent="0.3">
      <c r="A25" s="24" t="s">
        <v>112</v>
      </c>
      <c r="B25" s="25" t="s">
        <v>113</v>
      </c>
    </row>
    <row r="26" spans="1:2" ht="18" customHeight="1" x14ac:dyDescent="0.3">
      <c r="A26" s="24" t="s">
        <v>114</v>
      </c>
      <c r="B26" s="25" t="s">
        <v>115</v>
      </c>
    </row>
    <row r="27" spans="1:2" ht="18" customHeight="1" x14ac:dyDescent="0.3">
      <c r="A27" s="24" t="s">
        <v>116</v>
      </c>
      <c r="B27" s="25" t="s">
        <v>117</v>
      </c>
    </row>
    <row r="28" spans="1:2" ht="18" customHeight="1" x14ac:dyDescent="0.3">
      <c r="A28" s="24" t="s">
        <v>118</v>
      </c>
      <c r="B28" s="25" t="s">
        <v>119</v>
      </c>
    </row>
    <row r="29" spans="1:2" ht="27.75" customHeight="1" x14ac:dyDescent="0.3">
      <c r="A29" s="24" t="s">
        <v>120</v>
      </c>
      <c r="B29" s="25" t="s">
        <v>121</v>
      </c>
    </row>
    <row r="30" spans="1:2" ht="18" customHeight="1" x14ac:dyDescent="0.3">
      <c r="A30" s="26"/>
      <c r="B30" s="26"/>
    </row>
    <row r="31" spans="1:2" ht="18" customHeight="1" x14ac:dyDescent="0.3">
      <c r="A31" s="22" t="s">
        <v>122</v>
      </c>
      <c r="B31" s="23"/>
    </row>
    <row r="32" spans="1:2" ht="27.75" customHeight="1" x14ac:dyDescent="0.3">
      <c r="A32" s="24" t="s">
        <v>123</v>
      </c>
      <c r="B32" s="25" t="s">
        <v>150</v>
      </c>
    </row>
    <row r="33" spans="1:2" ht="27.75" customHeight="1" x14ac:dyDescent="0.3">
      <c r="A33" s="24" t="s">
        <v>124</v>
      </c>
      <c r="B33" s="25" t="s">
        <v>125</v>
      </c>
    </row>
    <row r="34" spans="1:2" ht="27.75" customHeight="1" x14ac:dyDescent="0.3">
      <c r="A34" s="24" t="s">
        <v>126</v>
      </c>
      <c r="B34" s="25" t="s">
        <v>127</v>
      </c>
    </row>
    <row r="35" spans="1:2" ht="27.75" customHeight="1" x14ac:dyDescent="0.3">
      <c r="A35" s="24" t="s">
        <v>128</v>
      </c>
      <c r="B35" s="25" t="s">
        <v>129</v>
      </c>
    </row>
    <row r="36" spans="1:2" ht="18" customHeight="1" x14ac:dyDescent="0.3">
      <c r="A36" s="24" t="s">
        <v>130</v>
      </c>
      <c r="B36" s="25" t="s">
        <v>131</v>
      </c>
    </row>
    <row r="37" spans="1:2" ht="27.75" customHeight="1" x14ac:dyDescent="0.3">
      <c r="A37" s="24" t="s">
        <v>132</v>
      </c>
      <c r="B37" s="25" t="s">
        <v>133</v>
      </c>
    </row>
    <row r="38" spans="1:2" ht="18" customHeight="1" x14ac:dyDescent="0.3">
      <c r="A38" s="26"/>
      <c r="B38" s="26"/>
    </row>
    <row r="39" spans="1:2" ht="18" customHeight="1" x14ac:dyDescent="0.3">
      <c r="A39" s="22" t="s">
        <v>134</v>
      </c>
      <c r="B39" s="23"/>
    </row>
    <row r="40" spans="1:2" ht="27.75" customHeight="1" x14ac:dyDescent="0.3">
      <c r="A40" s="24" t="s">
        <v>135</v>
      </c>
      <c r="B40" s="25" t="s">
        <v>136</v>
      </c>
    </row>
    <row r="41" spans="1:2" ht="27.75" customHeight="1" x14ac:dyDescent="0.3">
      <c r="A41" s="24" t="s">
        <v>137</v>
      </c>
      <c r="B41" s="25" t="s">
        <v>138</v>
      </c>
    </row>
    <row r="42" spans="1:2" ht="27.75" customHeight="1" x14ac:dyDescent="0.3">
      <c r="A42" s="24" t="s">
        <v>139</v>
      </c>
      <c r="B42" s="25" t="s">
        <v>140</v>
      </c>
    </row>
    <row r="43" spans="1:2" ht="27.75" customHeight="1" x14ac:dyDescent="0.3">
      <c r="A43" s="24" t="s">
        <v>141</v>
      </c>
      <c r="B43" s="25" t="s">
        <v>142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Sisendid</vt:lpstr>
      <vt:lpstr>Tasuvusvõrdlus</vt:lpstr>
      <vt:lpstr>Tundlikkus_Feeder</vt:lpstr>
      <vt:lpstr>Tundlikkus_RoRo</vt:lpstr>
      <vt:lpstr>Tundlikkus_Puistelast</vt:lpstr>
      <vt:lpstr>Selgitused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Lauri Kurvits</cp:lastModifiedBy>
  <cp:revision>0</cp:revision>
  <dcterms:created xsi:type="dcterms:W3CDTF">2026-05-03T14:03:21Z</dcterms:created>
  <dcterms:modified xsi:type="dcterms:W3CDTF">2026-05-16T15:59:46Z</dcterms:modified>
  <dc:language>en-US</dc:language>
</cp:coreProperties>
</file>